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irenap\Documents\Irena\Documents\Kasmenesiniai kainos perskaiciavimai\2025\kovas\"/>
    </mc:Choice>
  </mc:AlternateContent>
  <xr:revisionPtr revIDLastSave="0" documentId="13_ncr:1_{D902549E-8888-43CD-B267-A2564A68EB31}"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57" i="4" l="1"/>
  <c r="E89" i="4"/>
  <c r="E81" i="4"/>
  <c r="E65" i="4"/>
  <c r="B49" i="4"/>
  <c r="B48" i="4"/>
  <c r="B46" i="4"/>
  <c r="B45" i="4"/>
  <c r="B43" i="4"/>
  <c r="B42" i="4"/>
  <c r="B40" i="4"/>
  <c r="B39" i="4"/>
  <c r="B37" i="4"/>
  <c r="B36" i="4"/>
  <c r="B34" i="4"/>
  <c r="B33" i="4"/>
  <c r="B31" i="4"/>
  <c r="B30" i="4"/>
  <c r="B28" i="4"/>
  <c r="B27" i="4"/>
  <c r="B25" i="4"/>
  <c r="B24" i="4"/>
  <c r="B22" i="4"/>
  <c r="B21" i="4"/>
  <c r="E16" i="4"/>
  <c r="E14" i="4" s="1"/>
  <c r="E17" i="3"/>
  <c r="E17" i="2"/>
  <c r="E61" i="4" l="1"/>
  <c r="E53" i="4" l="1"/>
  <c r="E12" i="4"/>
  <c r="E55" i="4"/>
  <c r="E76" i="4" l="1"/>
  <c r="E78" i="4" s="1"/>
  <c r="E79" i="4" s="1"/>
  <c r="E14" i="2" l="1"/>
  <c r="E14" i="3"/>
  <c r="E12" i="3" s="1"/>
  <c r="E21" i="3" s="1"/>
  <c r="E22" i="3" s="1"/>
  <c r="E12" i="2"/>
  <c r="E21" i="2" s="1"/>
  <c r="E22" i="2" s="1"/>
</calcChain>
</file>

<file path=xl/sharedStrings.xml><?xml version="1.0" encoding="utf-8"?>
<sst xmlns="http://schemas.openxmlformats.org/spreadsheetml/2006/main" count="428" uniqueCount="234">
  <si>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</si>
  <si>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</si>
  <si>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</si>
  <si>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</si>
  <si>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</si>
  <si>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</si>
  <si>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</si>
  <si>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</si>
  <si>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</si>
  <si>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</si>
  <si>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</si>
  <si>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</si>
  <si>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</si>
  <si>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</si>
  <si>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</si>
  <si>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</si>
  <si>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</si>
  <si>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</si>
  <si>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</si>
  <si>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</si>
  <si>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</si>
  <si>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</si>
  <si>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</si>
  <si>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</si>
  <si>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</si>
  <si>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</si>
  <si>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</si>
  <si>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</si>
  <si>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</si>
  <si>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</si>
  <si>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</si>
  <si>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</si>
  <si>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</si>
  <si>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</si>
  <si>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</si>
  <si>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</si>
  <si>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</si>
  <si>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</si>
  <si>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</si>
  <si>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</si>
  <si>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</si>
  <si>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</si>
  <si>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</si>
  <si>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</si>
  <si>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</si>
  <si>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</si>
  <si>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</si>
  <si>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</si>
  <si>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</si>
  <si>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</si>
  <si>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</si>
  <si>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</si>
  <si>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</si>
  <si>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</si>
  <si>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</si>
  <si>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</si>
  <si>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</si>
  <si>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</si>
  <si>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</si>
  <si>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</si>
  <si>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</si>
  <si>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</si>
  <si>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</si>
  <si>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</si>
  <si>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</si>
  <si>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</si>
  <si>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</si>
  <si>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</si>
  <si>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</si>
  <si>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</si>
  <si>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</si>
  <si>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</si>
  <si>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</si>
  <si>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</si>
  <si>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</si>
  <si>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</si>
  <si>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</si>
  <si>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</si>
  <si>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</si>
  <si>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</si>
  <si>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</si>
  <si>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</si>
  <si>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</si>
  <si>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</si>
  <si>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</si>
  <si>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</si>
  <si>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</si>
  <si>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</si>
  <si>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</si>
  <si>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</si>
  <si>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</si>
  <si>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</si>
  <si>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</si>
  <si>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</si>
  <si>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</si>
  <si>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</si>
  <si>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</si>
  <si>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</si>
  <si>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</si>
  <si>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</si>
  <si>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</si>
  <si>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</si>
  <si>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</si>
  <si>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</si>
  <si>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</si>
  <si>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</si>
  <si>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</si>
  <si>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</si>
  <si>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</si>
  <si>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</si>
  <si>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</si>
  <si>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</si>
  <si>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</si>
  <si>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</si>
  <si>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</si>
  <si>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</si>
  <si>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</si>
  <si>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</si>
  <si>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</si>
  <si>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</si>
  <si>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</si>
  <si>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</si>
  <si>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</si>
  <si>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</si>
  <si>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</si>
  <si>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</si>
  <si>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</si>
  <si>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</si>
  <si>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</si>
  <si>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</si>
  <si>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</si>
  <si>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</si>
  <si>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</si>
  <si>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</si>
  <si>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</si>
  <si>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</si>
  <si>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</si>
  <si>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</si>
  <si>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</si>
  <si>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</si>
  <si>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</si>
  <si>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</si>
  <si>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</si>
  <si>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</si>
  <si>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</si>
  <si>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</si>
  <si>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</si>
  <si>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</si>
  <si>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</si>
  <si>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</si>
  <si>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</si>
  <si>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</si>
  <si>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</si>
  <si>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</si>
  <si>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</si>
  <si>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</si>
  <si>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</si>
  <si>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</si>
  <si>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</si>
  <si>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</si>
  <si>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</si>
  <si>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</si>
  <si>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</si>
  <si>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</si>
  <si>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</si>
  <si>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</si>
  <si>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</si>
  <si>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</si>
  <si>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</si>
  <si>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</si>
  <si>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</si>
  <si>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</si>
  <si>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</si>
  <si>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</si>
  <si>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</si>
  <si>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</si>
  <si>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</si>
  <si>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</si>
  <si>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</si>
  <si>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</si>
  <si>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</si>
  <si>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</si>
  <si>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</si>
  <si>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</si>
  <si>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</si>
  <si>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</si>
  <si>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</si>
  <si>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</si>
  <si>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</si>
  <si>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</si>
  <si>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</si>
  <si>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</si>
  <si>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</si>
  <si>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</si>
  <si>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</si>
  <si>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</si>
  <si>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</si>
  <si>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</si>
  <si>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</si>
  <si>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</si>
  <si>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</si>
  <si>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</si>
  <si>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</si>
  <si>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</si>
  <si>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</si>
  <si>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</si>
  <si>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</si>
  <si>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</si>
  <si>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</si>
  <si>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</si>
  <si>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</si>
  <si>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</si>
  <si>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</si>
  <si>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</si>
  <si>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</si>
  <si>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</si>
  <si>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</si>
  <si>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</si>
  <si>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</si>
  <si>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</si>
  <si>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</si>
  <si>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</si>
  <si>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</si>
  <si>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</si>
  <si>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</si>
  <si>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</si>
  <si>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Papildoma dedamoji dėl 109,10 tūkst. Eur papildomai gautų pajamų, nustatyta 2024 m. vasario 28 d. VERT nutarimu Nr. O3E-244</t>
  </si>
  <si>
    <t>Taikoma nuo 2024-04-01 iki 2025-03-31</t>
  </si>
  <si>
    <t>Mažeikių rajono savivaldybė</t>
  </si>
  <si>
    <r>
      <t>T</t>
    </r>
    <r>
      <rPr>
        <vertAlign val="subscript"/>
        <sz val="11"/>
        <color indexed="8"/>
        <rFont val="Times New Roman"/>
        <family val="1"/>
        <charset val="186"/>
      </rPr>
      <t>kv kd</t>
    </r>
    <r>
      <rPr>
        <sz val="11"/>
        <color indexed="8"/>
        <rFont val="Times New Roman"/>
        <family val="1"/>
        <charset val="186"/>
      </rPr>
      <t xml:space="preserve"> = (52,35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</si>
  <si>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VERT 2024 m. lapkričio 27 d. nutarimas Nr. O3E-1471</t>
  </si>
  <si>
    <t>Mažeikių rajono savivaldybės sprendimas 2024-12-19 Nr. T1-552</t>
  </si>
  <si>
    <t>Papildoma dedamoji dėl 79,903 tūkst. Eur nesusigrąžintų sąnaudų, nustatyta 2024 m. gruodžio 19 d. Mažeikių rajono savivaldybės tarybos sprendimu Nr. T1-552</t>
  </si>
  <si>
    <t>Taikoma nuo 2025-02-01 iki 2026-01-31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</si>
</sst>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
      <sz val="8"/>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6" zoomScale="85" zoomScaleNormal="85" workbookViewId="0">
      <selection activeCell="C23" sqref="C23:E23"/>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0.35</v>
      </c>
    </row>
    <row r="12" spans="1:5" ht="19.5" customHeight="1" x14ac:dyDescent="0.25">
      <c r="A12" s="79" t="s">
        <v>14</v>
      </c>
      <c r="B12" s="12" t="s">
        <v>15</v>
      </c>
      <c r="C12" s="7" t="s">
        <v>12</v>
      </c>
      <c r="D12" s="10" t="s">
        <v>16</v>
      </c>
      <c r="E12" s="81">
        <f>(51*'Forma 1'!E78)/100+(1*'Forma 2'!SIS012_F_GeriamojoVandensTiekimoFaktas)+(0.014*'Forma 2'!SIS012_F_GeriamojoVandensPardavimoFaktas)</f>
        <v>5.7029199999999998</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6.31</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6.05</v>
      </c>
    </row>
    <row r="22" spans="1:5" ht="18" x14ac:dyDescent="0.25">
      <c r="A22" s="16" t="s">
        <v>39</v>
      </c>
      <c r="B22" s="17" t="s">
        <v>40</v>
      </c>
      <c r="C22" s="16" t="s">
        <v>38</v>
      </c>
      <c r="D22" s="7" t="s">
        <v>21</v>
      </c>
      <c r="E22" s="6">
        <f>+E21*1.21</f>
        <v>7.3205</v>
      </c>
    </row>
    <row r="23" spans="1:5" ht="31.2" x14ac:dyDescent="0.25">
      <c r="A23" s="7" t="s">
        <v>41</v>
      </c>
      <c r="B23" s="23" t="s">
        <v>42</v>
      </c>
      <c r="C23" s="76" t="s">
        <v>230</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10" zoomScale="85" zoomScaleNormal="85" workbookViewId="0">
      <selection activeCell="L21" sqref="L21"/>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0.35</v>
      </c>
    </row>
    <row r="12" spans="1:5" ht="18.75" customHeight="1" x14ac:dyDescent="0.25">
      <c r="A12" s="79" t="s">
        <v>14</v>
      </c>
      <c r="B12" s="12" t="s">
        <v>15</v>
      </c>
      <c r="C12" s="7" t="s">
        <v>12</v>
      </c>
      <c r="D12" s="10" t="s">
        <v>48</v>
      </c>
      <c r="E12" s="81">
        <f>(52.35*SIS012b_F_SilumosKainaNaudojamaFaktas)/100+(1.03*SIS012b_F_GeriamojoVandensTiekimoFaktas)+(0.014*SIS012b_F_GeriamojoVandensPardavimoFaktas)</f>
        <v>5.8607050000000003</v>
      </c>
    </row>
    <row r="13" spans="1:5" ht="18.75" customHeight="1" x14ac:dyDescent="0.25">
      <c r="A13" s="80"/>
      <c r="B13" s="13"/>
      <c r="C13" s="7" t="s">
        <v>17</v>
      </c>
      <c r="D13" s="21" t="s">
        <v>229</v>
      </c>
      <c r="E13" s="82"/>
    </row>
    <row r="14" spans="1:5" ht="18" customHeight="1" x14ac:dyDescent="0.25">
      <c r="A14" s="7" t="s">
        <v>18</v>
      </c>
      <c r="B14" s="9" t="s">
        <v>19</v>
      </c>
      <c r="C14" s="7" t="s">
        <v>20</v>
      </c>
      <c r="D14" s="7" t="s">
        <v>21</v>
      </c>
      <c r="E14" s="11">
        <f>'Forma 1'!SIS072_F_Galutinesilumo1Kainos1</f>
        <v>6.31</v>
      </c>
    </row>
    <row r="15" spans="1:5" ht="17.25" customHeight="1" x14ac:dyDescent="0.25">
      <c r="A15" s="7" t="s">
        <v>22</v>
      </c>
      <c r="B15" s="9" t="s">
        <v>23</v>
      </c>
      <c r="C15" s="7" t="s">
        <v>12</v>
      </c>
      <c r="D15" s="21" t="s">
        <v>223</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6.21</v>
      </c>
    </row>
    <row r="22" spans="1:5" ht="18" x14ac:dyDescent="0.25">
      <c r="A22" s="16" t="s">
        <v>39</v>
      </c>
      <c r="B22" s="17" t="s">
        <v>40</v>
      </c>
      <c r="C22" s="16" t="s">
        <v>38</v>
      </c>
      <c r="D22" s="7" t="s">
        <v>21</v>
      </c>
      <c r="E22" s="6">
        <f>+E21*1.09</f>
        <v>6.7689000000000004</v>
      </c>
    </row>
    <row r="23" spans="1:5" ht="31.2" x14ac:dyDescent="0.25">
      <c r="A23" s="7" t="s">
        <v>41</v>
      </c>
      <c r="B23" s="23" t="s">
        <v>42</v>
      </c>
      <c r="C23" s="76" t="s">
        <v>230</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zoomScale="85" zoomScaleNormal="85" workbookViewId="0">
      <selection activeCell="E57" sqref="E57:E58"/>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3.89</v>
      </c>
      <c r="G12" s="33" t="s">
        <v>64</v>
      </c>
      <c r="H12" s="33" t="s">
        <v>65</v>
      </c>
      <c r="I12" s="33" t="s">
        <v>66</v>
      </c>
    </row>
    <row r="13" spans="1:9" ht="18" x14ac:dyDescent="0.3">
      <c r="A13" s="32" t="s">
        <v>67</v>
      </c>
      <c r="B13" s="37" t="s">
        <v>68</v>
      </c>
      <c r="C13" s="32" t="s">
        <v>20</v>
      </c>
      <c r="D13" s="40" t="s">
        <v>69</v>
      </c>
      <c r="E13" s="41">
        <v>1.37</v>
      </c>
      <c r="G13" s="33" t="s">
        <v>70</v>
      </c>
      <c r="H13" s="33" t="s">
        <v>71</v>
      </c>
      <c r="I13" s="33" t="s">
        <v>72</v>
      </c>
    </row>
    <row r="14" spans="1:9" ht="18" x14ac:dyDescent="0.3">
      <c r="A14" s="85" t="s">
        <v>73</v>
      </c>
      <c r="B14" s="43" t="s">
        <v>74</v>
      </c>
      <c r="C14" s="32" t="s">
        <v>20</v>
      </c>
      <c r="D14" s="40" t="s">
        <v>75</v>
      </c>
      <c r="E14" s="90">
        <f>(49348+(178002*SIS072_F_Vidutinesverti1Kainos1+1943310*0.1318+6662*1.53))/151407053*100</f>
        <v>2.5221734406256489</v>
      </c>
      <c r="G14" s="33" t="s">
        <v>76</v>
      </c>
      <c r="H14" s="33" t="s">
        <v>77</v>
      </c>
      <c r="I14" s="33" t="s">
        <v>78</v>
      </c>
    </row>
    <row r="15" spans="1:9" ht="30" x14ac:dyDescent="0.3">
      <c r="A15" s="86"/>
      <c r="B15" s="44"/>
      <c r="C15" s="32" t="s">
        <v>17</v>
      </c>
      <c r="D15" s="45" t="s">
        <v>224</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19.68</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19.68</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21891</v>
      </c>
      <c r="G22" s="33" t="s">
        <v>114</v>
      </c>
      <c r="H22" s="33" t="s">
        <v>115</v>
      </c>
      <c r="I22" s="55"/>
    </row>
    <row r="23" spans="1:9" ht="15.6" x14ac:dyDescent="0.3">
      <c r="A23" s="32" t="s">
        <v>116</v>
      </c>
      <c r="B23" s="54" t="s">
        <v>90</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Dyzelino kuro kaina, taikoma šilumos kainos skaičiavimuose</v>
      </c>
      <c r="C24" s="32" t="s">
        <v>109</v>
      </c>
      <c r="D24" s="52"/>
      <c r="E24" s="53"/>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Dyzelino kuro kiekis, taikomas šilumos kainos skaičiavime</v>
      </c>
      <c r="C25" s="32" t="s">
        <v>100</v>
      </c>
      <c r="D25" s="52"/>
      <c r="E25" s="53"/>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10.029999999999999</v>
      </c>
    </row>
    <row r="53" spans="1:9" ht="18" x14ac:dyDescent="0.3">
      <c r="A53" s="32" t="s">
        <v>151</v>
      </c>
      <c r="B53" s="37" t="s">
        <v>152</v>
      </c>
      <c r="C53" s="32" t="s">
        <v>20</v>
      </c>
      <c r="D53" s="32" t="s">
        <v>153</v>
      </c>
      <c r="E53" s="61">
        <f>E14</f>
        <v>2.5221734406256489</v>
      </c>
    </row>
    <row r="54" spans="1:9" ht="15.6" x14ac:dyDescent="0.3">
      <c r="A54" s="30" t="s">
        <v>18</v>
      </c>
      <c r="B54" s="34" t="s">
        <v>154</v>
      </c>
      <c r="C54" s="62"/>
      <c r="D54" s="62"/>
      <c r="E54" s="63"/>
    </row>
    <row r="55" spans="1:9" ht="18" x14ac:dyDescent="0.3">
      <c r="A55" s="32" t="s">
        <v>155</v>
      </c>
      <c r="B55" s="64" t="s">
        <v>156</v>
      </c>
      <c r="C55" s="32" t="s">
        <v>20</v>
      </c>
      <c r="D55" s="32" t="s">
        <v>157</v>
      </c>
      <c r="E55" s="65">
        <f>ROUND(E56+E57,2)</f>
        <v>2.2799999999999998</v>
      </c>
    </row>
    <row r="56" spans="1:9" ht="18" x14ac:dyDescent="0.3">
      <c r="A56" s="32" t="s">
        <v>158</v>
      </c>
      <c r="B56" s="37" t="s">
        <v>159</v>
      </c>
      <c r="C56" s="32" t="s">
        <v>20</v>
      </c>
      <c r="D56" s="32" t="s">
        <v>160</v>
      </c>
      <c r="E56" s="53">
        <v>1.21</v>
      </c>
    </row>
    <row r="57" spans="1:9" ht="18" x14ac:dyDescent="0.3">
      <c r="A57" s="85" t="s">
        <v>161</v>
      </c>
      <c r="B57" s="43" t="s">
        <v>162</v>
      </c>
      <c r="C57" s="32" t="s">
        <v>20</v>
      </c>
      <c r="D57" s="32" t="s">
        <v>163</v>
      </c>
      <c r="E57" s="90">
        <f>(1320118*0.132+10839*1.75+(29342686*(1917738+SIS072_F_Vienanareskain2Kainos1*151407053/100)/151407053))/122064367*100</f>
        <v>1.0690711011682341</v>
      </c>
    </row>
    <row r="58" spans="1:9" ht="15.6" customHeight="1" x14ac:dyDescent="0.3">
      <c r="A58" s="86"/>
      <c r="B58" s="44"/>
      <c r="C58" s="32" t="s">
        <v>17</v>
      </c>
      <c r="D58" s="52" t="s">
        <v>225</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8.86</v>
      </c>
    </row>
    <row r="61" spans="1:9" ht="18" x14ac:dyDescent="0.3">
      <c r="A61" s="32" t="s">
        <v>169</v>
      </c>
      <c r="B61" s="37" t="s">
        <v>152</v>
      </c>
      <c r="C61" s="32" t="s">
        <v>20</v>
      </c>
      <c r="D61" s="32" t="s">
        <v>170</v>
      </c>
      <c r="E61" s="61">
        <f>E57</f>
        <v>1.0690711011682341</v>
      </c>
    </row>
    <row r="62" spans="1:9" ht="15.6" x14ac:dyDescent="0.3">
      <c r="A62" s="30" t="s">
        <v>22</v>
      </c>
      <c r="B62" s="34" t="s">
        <v>171</v>
      </c>
      <c r="C62" s="62"/>
      <c r="D62" s="62"/>
      <c r="E62" s="63"/>
    </row>
    <row r="63" spans="1:9" ht="18" x14ac:dyDescent="0.3">
      <c r="A63" s="32" t="s">
        <v>172</v>
      </c>
      <c r="B63" s="37" t="s">
        <v>173</v>
      </c>
      <c r="C63" s="32" t="s">
        <v>20</v>
      </c>
      <c r="D63" s="32" t="s">
        <v>174</v>
      </c>
      <c r="E63" s="53">
        <v>0.16</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-0.02</v>
      </c>
    </row>
    <row r="66" spans="1:5" ht="31.2" x14ac:dyDescent="0.3">
      <c r="A66" s="32" t="s">
        <v>180</v>
      </c>
      <c r="B66" s="68" t="s">
        <v>226</v>
      </c>
      <c r="C66" s="32" t="s">
        <v>20</v>
      </c>
      <c r="D66" s="68" t="s">
        <v>227</v>
      </c>
      <c r="E66" s="53">
        <v>-0.09</v>
      </c>
    </row>
    <row r="67" spans="1:5" ht="31.2" x14ac:dyDescent="0.3">
      <c r="A67" s="32" t="s">
        <v>183</v>
      </c>
      <c r="B67" s="68" t="s">
        <v>232</v>
      </c>
      <c r="C67" s="32" t="s">
        <v>20</v>
      </c>
      <c r="D67" s="68" t="s">
        <v>233</v>
      </c>
      <c r="E67" s="53">
        <v>7.0000000000000007E-2</v>
      </c>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6.31</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6.31</v>
      </c>
    </row>
    <row r="79" spans="1:5" ht="18.75" customHeight="1" x14ac:dyDescent="0.3">
      <c r="A79" s="30" t="s">
        <v>41</v>
      </c>
      <c r="B79" s="69" t="s">
        <v>196</v>
      </c>
      <c r="C79" s="30" t="s">
        <v>20</v>
      </c>
      <c r="D79" s="32" t="s">
        <v>179</v>
      </c>
      <c r="E79" s="39">
        <f>ROUND(E78*1.09,2)</f>
        <v>6.88</v>
      </c>
    </row>
    <row r="80" spans="1:5" ht="15.6" x14ac:dyDescent="0.3">
      <c r="A80" s="32" t="s">
        <v>197</v>
      </c>
      <c r="B80" s="37" t="s">
        <v>198</v>
      </c>
      <c r="C80" s="32" t="s">
        <v>199</v>
      </c>
      <c r="D80" s="87" t="s">
        <v>57</v>
      </c>
      <c r="E80" s="71">
        <v>20902430</v>
      </c>
    </row>
    <row r="81" spans="1:5" ht="15.6" x14ac:dyDescent="0.3">
      <c r="A81" s="32" t="s">
        <v>200</v>
      </c>
      <c r="B81" s="37" t="s">
        <v>201</v>
      </c>
      <c r="C81" s="32" t="s">
        <v>199</v>
      </c>
      <c r="D81" s="88"/>
      <c r="E81" s="72">
        <f>SUM(E82:E88)</f>
        <v>20902430</v>
      </c>
    </row>
    <row r="82" spans="1:5" ht="15.6" x14ac:dyDescent="0.3">
      <c r="A82" s="32" t="s">
        <v>202</v>
      </c>
      <c r="B82" s="68" t="s">
        <v>228</v>
      </c>
      <c r="C82" s="32" t="s">
        <v>199</v>
      </c>
      <c r="D82" s="88"/>
      <c r="E82" s="71">
        <v>20902430</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17472322</v>
      </c>
    </row>
    <row r="90" spans="1:5" ht="15" customHeight="1" x14ac:dyDescent="0.3">
      <c r="A90" s="32" t="s">
        <v>212</v>
      </c>
      <c r="B90" s="68" t="s">
        <v>228</v>
      </c>
      <c r="C90" s="32" t="s">
        <v>199</v>
      </c>
      <c r="D90" s="88"/>
      <c r="E90" s="71">
        <v>17472322</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231</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phoneticPr fontId="34" type="noConversion"/>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2025-02-24T13:21:48Z</cp:lastPrinted>
  <dcterms:created xsi:type="dcterms:W3CDTF">2024-05-22T10:50:20Z</dcterms:created>
  <dcterms:modified xsi:type="dcterms:W3CDTF">2025-02-24T13:26:33Z</dcterms:modified>
</cp:coreProperties>
</file>