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irenap\Documents\Irena\Documents\Kasmenesiniai kainos perskaiciavimai\2024\lapkritis\"/>
    </mc:Choice>
  </mc:AlternateContent>
  <xr:revisionPtr revIDLastSave="0" documentId="13_ncr:1_{35246270-A8EB-4353-9BBF-1DE6A4DD6002}"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89" i="4" l="1"/>
  <c r="E81" i="4"/>
  <c r="E65" i="4"/>
  <c r="B49" i="4"/>
  <c r="B48" i="4"/>
  <c r="B46" i="4"/>
  <c r="B45" i="4"/>
  <c r="B43" i="4"/>
  <c r="B42" i="4"/>
  <c r="B40" i="4"/>
  <c r="B39" i="4"/>
  <c r="B37" i="4"/>
  <c r="B36" i="4"/>
  <c r="B34" i="4"/>
  <c r="B33" i="4"/>
  <c r="B31" i="4"/>
  <c r="B30" i="4"/>
  <c r="B28" i="4"/>
  <c r="B27" i="4"/>
  <c r="B25" i="4"/>
  <c r="B24" i="4"/>
  <c r="B22" i="4"/>
  <c r="B21" i="4"/>
  <c r="E16" i="4"/>
  <c r="E17" i="3"/>
  <c r="E17" i="2"/>
  <c r="E12" i="4" l="1"/>
  <c r="E14" i="4"/>
  <c r="E57" i="4" s="1"/>
  <c r="E61" i="4"/>
  <c r="E53" i="4"/>
  <c r="E55" i="4" l="1"/>
  <c r="E76" i="4" s="1"/>
  <c r="E78" i="4" s="1"/>
  <c r="E79" i="4" s="1"/>
  <c r="E14" i="3" l="1"/>
  <c r="E12" i="3" s="1"/>
  <c r="E21" i="3" s="1"/>
  <c r="E22" i="3" s="1"/>
  <c r="E14" i="2"/>
  <c r="E12" i="2"/>
  <c r="E21" i="2" s="1"/>
  <c r="E22" i="2"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<sst xmlns="http://schemas.openxmlformats.org/spreadsheetml/2006/main" count="428" uniqueCount="232">
  <si>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</si>
  <si>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</si>
  <si>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</si>
  <si>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</si>
  <si>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</si>
  <si>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</si>
  <si>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</si>
  <si>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</si>
  <si>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</si>
  <si>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</si>
  <si>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</si>
  <si>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</si>
  <si>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</si>
  <si>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</si>
  <si>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</si>
  <si>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</si>
  <si>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</si>
  <si>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</si>
  <si>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</si>
  <si>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</si>
  <si>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</si>
  <si>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</si>
  <si>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</si>
  <si>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</si>
  <si>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</si>
  <si>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</si>
  <si>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</si>
  <si>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</si>
  <si>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</si>
  <si>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</si>
  <si>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</si>
  <si>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</si>
  <si>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</si>
  <si>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</si>
  <si>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</si>
  <si>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</si>
  <si>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</si>
  <si>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</si>
  <si>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</si>
  <si>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</si>
  <si>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</si>
  <si>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</si>
  <si>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</si>
  <si>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</si>
  <si>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</si>
  <si>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</si>
  <si>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</si>
  <si>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</si>
  <si>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</si>
  <si>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</si>
  <si>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</si>
  <si>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</si>
  <si>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</si>
  <si>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</si>
  <si>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</si>
  <si>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</si>
  <si>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</si>
  <si>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</si>
  <si>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</si>
  <si>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</si>
  <si>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</si>
  <si>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</si>
  <si>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</si>
  <si>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</si>
  <si>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</si>
  <si>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</si>
  <si>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</si>
  <si>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</si>
  <si>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</si>
  <si>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</si>
  <si>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</si>
  <si>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</si>
  <si>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</si>
  <si>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</si>
  <si>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</si>
  <si>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</si>
  <si>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</si>
  <si>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</si>
  <si>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</si>
  <si>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</si>
  <si>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</si>
  <si>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</si>
  <si>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</si>
  <si>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</si>
  <si>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</si>
  <si>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</si>
  <si>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</si>
  <si>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</si>
  <si>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</si>
  <si>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</si>
  <si>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</si>
  <si>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</si>
  <si>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</si>
  <si>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</si>
  <si>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</si>
  <si>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</si>
  <si>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</si>
  <si>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</si>
  <si>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</si>
  <si>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</si>
  <si>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</si>
  <si>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</si>
  <si>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</si>
  <si>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</si>
  <si>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</si>
  <si>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</si>
  <si>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</si>
  <si>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</si>
  <si>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</si>
  <si>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</si>
  <si>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</si>
  <si>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</si>
  <si>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</si>
  <si>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</si>
  <si>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</si>
  <si>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</si>
  <si>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</si>
  <si>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</si>
  <si>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</si>
  <si>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</si>
  <si>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</si>
  <si>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</si>
  <si>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</si>
  <si>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</si>
  <si>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</si>
  <si>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</si>
  <si>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</si>
  <si>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</si>
  <si>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</si>
  <si>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</si>
  <si>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</si>
  <si>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</si>
  <si>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</si>
  <si>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</si>
  <si>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</si>
  <si>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</si>
  <si>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</si>
  <si>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</si>
  <si>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</si>
  <si>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</si>
  <si>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</si>
  <si>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</si>
  <si>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</si>
  <si>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</si>
  <si>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</si>
  <si>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</si>
  <si>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</si>
  <si>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</si>
  <si>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</si>
  <si>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</si>
  <si>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</si>
  <si>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</si>
  <si>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</si>
  <si>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</si>
  <si>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</si>
  <si>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</si>
  <si>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</si>
  <si>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</si>
  <si>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</si>
  <si>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</si>
  <si>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</si>
  <si>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</si>
  <si>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</si>
  <si>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</si>
  <si>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</si>
  <si>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</si>
  <si>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</si>
  <si>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</si>
  <si>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</si>
  <si>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</si>
  <si>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</si>
  <si>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</si>
  <si>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</si>
  <si>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</si>
  <si>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</si>
  <si>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</si>
  <si>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</si>
  <si>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</si>
  <si>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</si>
  <si>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</si>
  <si>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</si>
  <si>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</si>
  <si>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</si>
  <si>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</si>
  <si>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</si>
  <si>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</si>
  <si>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</si>
  <si>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</si>
  <si>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</si>
  <si>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</si>
  <si>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</si>
  <si>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</si>
  <si>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</si>
  <si>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</si>
  <si>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</si>
  <si>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</si>
  <si>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</si>
  <si>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</si>
  <si>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</si>
  <si>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</si>
  <si>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</si>
  <si>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</si>
  <si>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</si>
  <si>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</si>
  <si>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</si>
  <si>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</si>
  <si>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</si>
  <si>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</si>
  <si>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</si>
  <si>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</si>
  <si>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</si>
  <si>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</si>
  <si>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</si>
  <si>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</si>
  <si>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</si>
  <si>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</si>
  <si>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</si>
  <si>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</si>
  <si>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</si>
  <si>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</si>
  <si>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</si>
  <si>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</si>
  <si>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</si>
  <si>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</si>
  <si>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</si>
  <si>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</si>
  <si>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</si>
  <si>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</si>
  <si>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109,10 tūkst. Eur papildomai gautų pajamų, nustatyta 2024 m. vasario 28 d. VERT nutarimu Nr. O3E-244</t>
  </si>
  <si>
    <t>Taikoma nuo 2024-04-01 iki 2025-03-31</t>
  </si>
  <si>
    <t>Mažeikių rajono savivaldybė</t>
  </si>
  <si>
    <t>VERT nutarimas 2024-02-28 Nr. O3E-244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</si>
</sst>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3" zoomScale="85" zoomScaleNormal="85" workbookViewId="0">
      <selection activeCell="I19" sqref="I19"/>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0.27</v>
      </c>
    </row>
    <row r="12" spans="1:5" ht="19.5" customHeight="1" x14ac:dyDescent="0.25">
      <c r="A12" s="79" t="s">
        <v>14</v>
      </c>
      <c r="B12" s="12" t="s">
        <v>15</v>
      </c>
      <c r="C12" s="7" t="s">
        <v>12</v>
      </c>
      <c r="D12" s="10" t="s">
        <v>16</v>
      </c>
      <c r="E12" s="81">
        <f>(51*'Forma 1'!E78)/100+(1*'Forma 2'!SIS012_F_GeriamojoVandensTiekimoFaktas)+(0.014*'Forma 2'!SIS012_F_GeriamojoVandensPardavimoFaktas)</f>
        <v>5.4785200000000005</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5.87</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5.75</v>
      </c>
    </row>
    <row r="22" spans="1:5" ht="18" x14ac:dyDescent="0.25">
      <c r="A22" s="16" t="s">
        <v>39</v>
      </c>
      <c r="B22" s="17" t="s">
        <v>40</v>
      </c>
      <c r="C22" s="16" t="s">
        <v>38</v>
      </c>
      <c r="D22" s="7" t="s">
        <v>21</v>
      </c>
      <c r="E22" s="6">
        <f>+E21*1.21</f>
        <v>6.9574999999999996</v>
      </c>
    </row>
    <row r="23" spans="1:5" ht="31.2" x14ac:dyDescent="0.25">
      <c r="A23" s="7" t="s">
        <v>41</v>
      </c>
      <c r="B23" s="23" t="s">
        <v>42</v>
      </c>
      <c r="C23" s="76" t="s">
        <v>224</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4" zoomScale="85" zoomScaleNormal="85" workbookViewId="0">
      <selection activeCell="J17" sqref="J17"/>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0.27</v>
      </c>
    </row>
    <row r="12" spans="1:5" ht="18.75" customHeight="1" x14ac:dyDescent="0.25">
      <c r="A12" s="79" t="s">
        <v>14</v>
      </c>
      <c r="B12" s="12" t="s">
        <v>15</v>
      </c>
      <c r="C12" s="7" t="s">
        <v>12</v>
      </c>
      <c r="D12" s="10" t="s">
        <v>48</v>
      </c>
      <c r="E12" s="81">
        <f>(52.34*SIS012b_F_SilumosKainaNaudojamaFaktas)/100+(1.03*SIS012b_F_GeriamojoVandensTiekimoFaktas)+(0.014*SIS012b_F_GeriamojoVandensPardavimoFaktas)</f>
        <v>5.6297780000000008</v>
      </c>
    </row>
    <row r="13" spans="1:5" ht="18.75" customHeight="1" x14ac:dyDescent="0.25">
      <c r="A13" s="80"/>
      <c r="B13" s="13"/>
      <c r="C13" s="7" t="s">
        <v>17</v>
      </c>
      <c r="D13" s="21" t="s">
        <v>225</v>
      </c>
      <c r="E13" s="82"/>
    </row>
    <row r="14" spans="1:5" ht="18" customHeight="1" x14ac:dyDescent="0.25">
      <c r="A14" s="7" t="s">
        <v>18</v>
      </c>
      <c r="B14" s="9" t="s">
        <v>19</v>
      </c>
      <c r="C14" s="7" t="s">
        <v>20</v>
      </c>
      <c r="D14" s="7" t="s">
        <v>21</v>
      </c>
      <c r="E14" s="11">
        <f>'Forma 1'!SIS072_F_Galutinesilumo1Kainos1</f>
        <v>5.87</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5.9</v>
      </c>
    </row>
    <row r="22" spans="1:5" ht="18" x14ac:dyDescent="0.25">
      <c r="A22" s="16" t="s">
        <v>39</v>
      </c>
      <c r="B22" s="17" t="s">
        <v>40</v>
      </c>
      <c r="C22" s="16" t="s">
        <v>38</v>
      </c>
      <c r="D22" s="7" t="s">
        <v>21</v>
      </c>
      <c r="E22" s="6">
        <f>+E21*1.09</f>
        <v>6.4310000000000009</v>
      </c>
    </row>
    <row r="23" spans="1:5" ht="31.2" x14ac:dyDescent="0.25">
      <c r="A23" s="7" t="s">
        <v>41</v>
      </c>
      <c r="B23" s="23" t="s">
        <v>42</v>
      </c>
      <c r="C23" s="76" t="s">
        <v>224</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73" zoomScale="85" zoomScaleNormal="85" workbookViewId="0">
      <selection activeCell="E57" sqref="E57:E58"/>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3.72</v>
      </c>
      <c r="G12" s="33" t="s">
        <v>64</v>
      </c>
      <c r="H12" s="33" t="s">
        <v>65</v>
      </c>
      <c r="I12" s="33" t="s">
        <v>66</v>
      </c>
    </row>
    <row r="13" spans="1:9" ht="18" x14ac:dyDescent="0.3">
      <c r="A13" s="32" t="s">
        <v>67</v>
      </c>
      <c r="B13" s="37" t="s">
        <v>68</v>
      </c>
      <c r="C13" s="32" t="s">
        <v>20</v>
      </c>
      <c r="D13" s="40" t="s">
        <v>69</v>
      </c>
      <c r="E13" s="41">
        <v>1.27</v>
      </c>
      <c r="G13" s="33" t="s">
        <v>70</v>
      </c>
      <c r="H13" s="33" t="s">
        <v>71</v>
      </c>
      <c r="I13" s="33" t="s">
        <v>72</v>
      </c>
    </row>
    <row r="14" spans="1:9" ht="18" x14ac:dyDescent="0.3">
      <c r="A14" s="85" t="s">
        <v>73</v>
      </c>
      <c r="B14" s="43" t="s">
        <v>74</v>
      </c>
      <c r="C14" s="32" t="s">
        <v>20</v>
      </c>
      <c r="D14" s="40" t="s">
        <v>75</v>
      </c>
      <c r="E14" s="90">
        <f>(49348+(178002*SIS072_F_Vidutinesverti1Kainos1+1943310*0.1+6662*1.53))/151407053*100</f>
        <v>2.4472642235497446</v>
      </c>
      <c r="G14" s="33" t="s">
        <v>76</v>
      </c>
      <c r="H14" s="33" t="s">
        <v>77</v>
      </c>
      <c r="I14" s="33" t="s">
        <v>78</v>
      </c>
    </row>
    <row r="15" spans="1:9" ht="30" x14ac:dyDescent="0.3">
      <c r="A15" s="86"/>
      <c r="B15" s="44"/>
      <c r="C15" s="32" t="s">
        <v>17</v>
      </c>
      <c r="D15" s="45" t="s">
        <v>226</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19.39</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19.39</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20615</v>
      </c>
      <c r="G22" s="33" t="s">
        <v>114</v>
      </c>
      <c r="H22" s="33" t="s">
        <v>115</v>
      </c>
      <c r="I22" s="55"/>
    </row>
    <row r="23" spans="1:9" ht="15.6" x14ac:dyDescent="0.3">
      <c r="A23" s="32" t="s">
        <v>116</v>
      </c>
      <c r="B23" s="54" t="s">
        <v>105</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!Nenurodyta kuro rūšis! kuro kaina, taikoma šilumos kainos skaičiavimuose</v>
      </c>
      <c r="C24" s="32" t="s">
        <v>109</v>
      </c>
      <c r="D24" s="52"/>
      <c r="E24" s="53"/>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!Nenurodyta kuro rūšis! kuro kiekis, taikomas šilumos kainos skaičiavime</v>
      </c>
      <c r="C25" s="32" t="s">
        <v>100</v>
      </c>
      <c r="D25" s="52"/>
      <c r="E25" s="53"/>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9.25</v>
      </c>
    </row>
    <row r="53" spans="1:9" ht="18" x14ac:dyDescent="0.3">
      <c r="A53" s="32" t="s">
        <v>151</v>
      </c>
      <c r="B53" s="37" t="s">
        <v>152</v>
      </c>
      <c r="C53" s="32" t="s">
        <v>20</v>
      </c>
      <c r="D53" s="32" t="s">
        <v>153</v>
      </c>
      <c r="E53" s="61">
        <f>E14</f>
        <v>2.4472642235497446</v>
      </c>
    </row>
    <row r="54" spans="1:9" ht="15.6" x14ac:dyDescent="0.3">
      <c r="A54" s="30" t="s">
        <v>18</v>
      </c>
      <c r="B54" s="34" t="s">
        <v>154</v>
      </c>
      <c r="C54" s="62"/>
      <c r="D54" s="62"/>
      <c r="E54" s="63"/>
    </row>
    <row r="55" spans="1:9" ht="18" x14ac:dyDescent="0.3">
      <c r="A55" s="32" t="s">
        <v>155</v>
      </c>
      <c r="B55" s="64" t="s">
        <v>156</v>
      </c>
      <c r="C55" s="32" t="s">
        <v>20</v>
      </c>
      <c r="D55" s="32" t="s">
        <v>157</v>
      </c>
      <c r="E55" s="65">
        <f>ROUND(E56+E57,2)</f>
        <v>2.09</v>
      </c>
    </row>
    <row r="56" spans="1:9" ht="18" x14ac:dyDescent="0.3">
      <c r="A56" s="32" t="s">
        <v>158</v>
      </c>
      <c r="B56" s="37" t="s">
        <v>159</v>
      </c>
      <c r="C56" s="32" t="s">
        <v>20</v>
      </c>
      <c r="D56" s="32" t="s">
        <v>160</v>
      </c>
      <c r="E56" s="53">
        <v>1.07</v>
      </c>
    </row>
    <row r="57" spans="1:9" ht="18" x14ac:dyDescent="0.3">
      <c r="A57" s="85" t="s">
        <v>161</v>
      </c>
      <c r="B57" s="43" t="s">
        <v>162</v>
      </c>
      <c r="C57" s="32" t="s">
        <v>20</v>
      </c>
      <c r="D57" s="32" t="s">
        <v>163</v>
      </c>
      <c r="E57" s="90">
        <f>(1320118*0.1+10839*1.75+(29342686*(1917738+SIS072_F_Vienanareskain2Kainos1*151407053/100)/151407053))/122064367*100</f>
        <v>1.0164561129205656</v>
      </c>
    </row>
    <row r="58" spans="1:9" ht="15.6" customHeight="1" x14ac:dyDescent="0.3">
      <c r="A58" s="86"/>
      <c r="B58" s="44"/>
      <c r="C58" s="32" t="s">
        <v>17</v>
      </c>
      <c r="D58" s="52" t="s">
        <v>227</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7.79</v>
      </c>
    </row>
    <row r="61" spans="1:9" ht="18" x14ac:dyDescent="0.3">
      <c r="A61" s="32" t="s">
        <v>169</v>
      </c>
      <c r="B61" s="37" t="s">
        <v>152</v>
      </c>
      <c r="C61" s="32" t="s">
        <v>20</v>
      </c>
      <c r="D61" s="32" t="s">
        <v>170</v>
      </c>
      <c r="E61" s="61">
        <f>E57</f>
        <v>1.0164561129205656</v>
      </c>
    </row>
    <row r="62" spans="1:9" ht="15.6" x14ac:dyDescent="0.3">
      <c r="A62" s="30" t="s">
        <v>22</v>
      </c>
      <c r="B62" s="34" t="s">
        <v>171</v>
      </c>
      <c r="C62" s="62"/>
      <c r="D62" s="62"/>
      <c r="E62" s="63"/>
    </row>
    <row r="63" spans="1:9" ht="18" x14ac:dyDescent="0.3">
      <c r="A63" s="32" t="s">
        <v>172</v>
      </c>
      <c r="B63" s="37" t="s">
        <v>173</v>
      </c>
      <c r="C63" s="32" t="s">
        <v>20</v>
      </c>
      <c r="D63" s="32" t="s">
        <v>174</v>
      </c>
      <c r="E63" s="53">
        <v>0.15</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-0.09</v>
      </c>
    </row>
    <row r="66" spans="1:5" ht="31.2" x14ac:dyDescent="0.3">
      <c r="A66" s="32" t="s">
        <v>180</v>
      </c>
      <c r="B66" s="68" t="s">
        <v>228</v>
      </c>
      <c r="C66" s="32" t="s">
        <v>20</v>
      </c>
      <c r="D66" s="68" t="s">
        <v>229</v>
      </c>
      <c r="E66" s="53">
        <v>-0.09</v>
      </c>
    </row>
    <row r="67" spans="1:5" ht="46.8" x14ac:dyDescent="0.3">
      <c r="A67" s="32" t="s">
        <v>183</v>
      </c>
      <c r="B67" s="68" t="s">
        <v>181</v>
      </c>
      <c r="C67" s="32" t="s">
        <v>20</v>
      </c>
      <c r="D67" s="68" t="s">
        <v>182</v>
      </c>
      <c r="E67" s="53"/>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5.87</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5.87</v>
      </c>
    </row>
    <row r="79" spans="1:5" ht="18.75" customHeight="1" x14ac:dyDescent="0.3">
      <c r="A79" s="30" t="s">
        <v>41</v>
      </c>
      <c r="B79" s="69" t="s">
        <v>196</v>
      </c>
      <c r="C79" s="30" t="s">
        <v>20</v>
      </c>
      <c r="D79" s="32" t="s">
        <v>179</v>
      </c>
      <c r="E79" s="39">
        <f>ROUND(E78*1.09,2)</f>
        <v>6.4</v>
      </c>
    </row>
    <row r="80" spans="1:5" ht="15.6" x14ac:dyDescent="0.3">
      <c r="A80" s="32" t="s">
        <v>197</v>
      </c>
      <c r="B80" s="37" t="s">
        <v>198</v>
      </c>
      <c r="C80" s="32" t="s">
        <v>199</v>
      </c>
      <c r="D80" s="87" t="s">
        <v>97</v>
      </c>
      <c r="E80" s="71">
        <v>4967577</v>
      </c>
    </row>
    <row r="81" spans="1:5" ht="15.6" x14ac:dyDescent="0.3">
      <c r="A81" s="32" t="s">
        <v>200</v>
      </c>
      <c r="B81" s="37" t="s">
        <v>201</v>
      </c>
      <c r="C81" s="32" t="s">
        <v>199</v>
      </c>
      <c r="D81" s="88"/>
      <c r="E81" s="72">
        <f>SUM(E82:E88)</f>
        <v>4808903</v>
      </c>
    </row>
    <row r="82" spans="1:5" ht="15.6" x14ac:dyDescent="0.3">
      <c r="A82" s="32" t="s">
        <v>202</v>
      </c>
      <c r="B82" s="68" t="s">
        <v>230</v>
      </c>
      <c r="C82" s="32" t="s">
        <v>199</v>
      </c>
      <c r="D82" s="88"/>
      <c r="E82" s="71">
        <v>4808903</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3460735</v>
      </c>
    </row>
    <row r="90" spans="1:5" ht="15" customHeight="1" x14ac:dyDescent="0.3">
      <c r="A90" s="32" t="s">
        <v>212</v>
      </c>
      <c r="B90" s="68" t="s">
        <v>230</v>
      </c>
      <c r="C90" s="32" t="s">
        <v>199</v>
      </c>
      <c r="D90" s="88"/>
      <c r="E90" s="71">
        <v>3460735</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231</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2024-10-24T12:12:22Z</cp:lastPrinted>
  <dcterms:created xsi:type="dcterms:W3CDTF">2024-05-22T10:50:20Z</dcterms:created>
  <dcterms:modified xsi:type="dcterms:W3CDTF">2024-10-24T12:19:38Z</dcterms:modified>
</cp:coreProperties>
</file>